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350" activeTab="0"/>
  </bookViews>
  <sheets>
    <sheet name="SubNaucz" sheetId="1" r:id="rId1"/>
  </sheets>
  <definedNames/>
  <calcPr calcId="162913"/>
</workbook>
</file>

<file path=xl/sharedStrings.xml><?xml version="1.0" encoding="utf-8"?>
<sst xmlns="http://schemas.openxmlformats.org/spreadsheetml/2006/main" count="43" uniqueCount="39">
  <si>
    <t>liczba wymiaru godzin nauczyciela z obowiązku (kolumna C) dzielona przez pensum (kolumna D)
↓</t>
  </si>
  <si>
    <t>liczba dzieci 6 letnich i więcej w wych. przedsz. (kolumna E) dzielona przez liczbę dzieci ogółem w wych. przedsz. (kolumna F) pomnożona przez iloraz 25/22
↓</t>
  </si>
  <si>
    <t>dla wychowania przedszkolnego - etat z obowiązku (kolumna G) pomnożony przez wskaźnik 6-latków (kolumna H); pozostałe obowiązki bez mnożenia przez wskaźnik
↓</t>
  </si>
  <si>
    <t>wymiar godzin nauczyciela z godzinami ponadwymiarowymi</t>
  </si>
  <si>
    <t>pensum nauczyciela - art. 42 ust. 3 lub ust. 5c Karty Nauczyciela, np. 18</t>
  </si>
  <si>
    <t>liczba dzieci 6 letnich i więcej w wychowaniu przedszkolnym</t>
  </si>
  <si>
    <t>liczba dzieci ogółem w wychowaniu przedszkolnym</t>
  </si>
  <si>
    <t>etat z obowiązku</t>
  </si>
  <si>
    <t>wskaźnik 6-latków</t>
  </si>
  <si>
    <t xml:space="preserve">etat subwencyjny z obowiązku </t>
  </si>
  <si>
    <t>wychowanie przedszkolne w placówce nr 1</t>
  </si>
  <si>
    <t>wychowanie przedszkolne w placówce nr 2</t>
  </si>
  <si>
    <t>wychowanie przedszkolne w placówce nr 3</t>
  </si>
  <si>
    <t>wychowanie przedszkolne w placówce nr 4</t>
  </si>
  <si>
    <t>razem</t>
  </si>
  <si>
    <t>WSKAŹNIK DO SUBWENCJI</t>
  </si>
  <si>
    <t>wskaźnik do subwencji</t>
  </si>
  <si>
    <t>opis wyliczenia</t>
  </si>
  <si>
    <t xml:space="preserve">dla umowy nauczyciela </t>
  </si>
  <si>
    <t xml:space="preserve">etat subwencyjny 
z obowiazku dzielony przez etat z obowiązku </t>
  </si>
  <si>
    <t>ETAT Z UMOWY BEZ GODZIN PONADWYMIAROWYCH</t>
  </si>
  <si>
    <t xml:space="preserve">licznik </t>
  </si>
  <si>
    <t>mianownik</t>
  </si>
  <si>
    <t>etat z umowy</t>
  </si>
  <si>
    <t xml:space="preserve">wymiar etatu z umowy </t>
  </si>
  <si>
    <t xml:space="preserve">bez godzin ponadwymiaro
wych </t>
  </si>
  <si>
    <t>ETAT SUBWENCYJNY</t>
  </si>
  <si>
    <t>etat subwencyjny</t>
  </si>
  <si>
    <t xml:space="preserve">mnożymy etat z umowy przez wskaźnik do subwencji </t>
  </si>
  <si>
    <t>ETAT NIESUBWENCYJNY</t>
  </si>
  <si>
    <t xml:space="preserve">etat z umowy </t>
  </si>
  <si>
    <t>etat niesubwencyjny</t>
  </si>
  <si>
    <t>pozstała cześć etatu to etat niesubwencyjny (różnica etatu z umowy i etatu subwencyjnego)</t>
  </si>
  <si>
    <t>obowiązki w placówkach</t>
  </si>
  <si>
    <t>etat subwencyjny z obowiązku
 (komórka I14)</t>
  </si>
  <si>
    <t>etat z obowiązku (komórka G14)</t>
  </si>
  <si>
    <t>etat z umowy (komórka E22)</t>
  </si>
  <si>
    <t>wskaźnik do subwencji (komórka E18)</t>
  </si>
  <si>
    <t>bez wychowania przedszkolnego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</si>
</sst>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00"/>
  </numFmts>
  <fonts count="10">
    <font>
      <sz val="11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24"/>
      <color theme="0"/>
      <name val="Arial"/>
      <family val="2"/>
    </font>
    <font>
      <sz val="11"/>
      <color theme="0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thin"/>
      <bottom style="thin"/>
    </border>
    <border diagonalUp="1" diagonalDown="1">
      <left style="thin"/>
      <right style="thin"/>
      <top style="mediumDashed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3" fillId="3" borderId="2" xfId="0" applyNumberFormat="1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14</xdr:row>
      <xdr:rowOff>133350</xdr:rowOff>
    </xdr:from>
    <xdr:to>
      <xdr:col>4</xdr:col>
      <xdr:colOff>1095375</xdr:colOff>
      <xdr:row>14</xdr:row>
      <xdr:rowOff>514350</xdr:rowOff>
    </xdr:to>
    <xdr:grpSp>
      <xdr:nvGrpSpPr>
        <xdr:cNvPr id="1130" name="Grupa 1"/>
        <xdr:cNvGrpSpPr>
          <a:grpSpLocks/>
        </xdr:cNvGrpSpPr>
      </xdr:nvGrpSpPr>
      <xdr:grpSpPr bwMode="auto">
        <a:xfrm>
          <a:off x="1590675" y="8601075"/>
          <a:ext cx="4238625" cy="381000"/>
          <a:chOff x="1594754" y="8844643"/>
          <a:chExt cx="4359729" cy="381000"/>
        </a:xfrm>
      </xdr:grpSpPr>
      <xdr:sp macro="" textlink="">
        <xdr:nvSpPr>
          <xdr:cNvPr id="3" name="Strzałka w dół 2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4" name="Strzałka w dół 3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5" name="Strzałka w dół 4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6" name="Strzałka w dół 5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895350</xdr:colOff>
      <xdr:row>18</xdr:row>
      <xdr:rowOff>133350</xdr:rowOff>
    </xdr:from>
    <xdr:to>
      <xdr:col>4</xdr:col>
      <xdr:colOff>1066800</xdr:colOff>
      <xdr:row>18</xdr:row>
      <xdr:rowOff>514350</xdr:rowOff>
    </xdr:to>
    <xdr:grpSp>
      <xdr:nvGrpSpPr>
        <xdr:cNvPr id="1131" name="Grupa 6"/>
        <xdr:cNvGrpSpPr>
          <a:grpSpLocks/>
        </xdr:cNvGrpSpPr>
      </xdr:nvGrpSpPr>
      <xdr:grpSpPr bwMode="auto">
        <a:xfrm>
          <a:off x="1562100" y="10906125"/>
          <a:ext cx="4238625" cy="381000"/>
          <a:chOff x="1594754" y="8844643"/>
          <a:chExt cx="4359729" cy="381000"/>
        </a:xfrm>
      </xdr:grpSpPr>
      <xdr:sp macro="" textlink="">
        <xdr:nvSpPr>
          <xdr:cNvPr id="8" name="Strzałka w dół 7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9" name="Strzałka w dół 8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0" name="Strzałka w dół 9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1" name="Strzałka w dół 10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504825</xdr:colOff>
      <xdr:row>22</xdr:row>
      <xdr:rowOff>133350</xdr:rowOff>
    </xdr:from>
    <xdr:to>
      <xdr:col>4</xdr:col>
      <xdr:colOff>676275</xdr:colOff>
      <xdr:row>22</xdr:row>
      <xdr:rowOff>514350</xdr:rowOff>
    </xdr:to>
    <xdr:grpSp>
      <xdr:nvGrpSpPr>
        <xdr:cNvPr id="1132" name="Grupa 11"/>
        <xdr:cNvGrpSpPr>
          <a:grpSpLocks/>
        </xdr:cNvGrpSpPr>
      </xdr:nvGrpSpPr>
      <xdr:grpSpPr bwMode="auto">
        <a:xfrm>
          <a:off x="1171575" y="12696825"/>
          <a:ext cx="4238625" cy="381000"/>
          <a:chOff x="1594754" y="8844643"/>
          <a:chExt cx="4359729" cy="381000"/>
        </a:xfrm>
      </xdr:grpSpPr>
      <xdr:sp macro="" textlink="">
        <xdr:nvSpPr>
          <xdr:cNvPr id="13" name="Strzałka w dół 12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4" name="Strzałka w dół 13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5" name="Strzałka w dół 14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6" name="Strzałka w dół 15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514350</xdr:colOff>
      <xdr:row>26</xdr:row>
      <xdr:rowOff>133350</xdr:rowOff>
    </xdr:from>
    <xdr:to>
      <xdr:col>4</xdr:col>
      <xdr:colOff>685800</xdr:colOff>
      <xdr:row>26</xdr:row>
      <xdr:rowOff>514350</xdr:rowOff>
    </xdr:to>
    <xdr:grpSp>
      <xdr:nvGrpSpPr>
        <xdr:cNvPr id="1133" name="Grupa 16"/>
        <xdr:cNvGrpSpPr>
          <a:grpSpLocks/>
        </xdr:cNvGrpSpPr>
      </xdr:nvGrpSpPr>
      <xdr:grpSpPr bwMode="auto">
        <a:xfrm>
          <a:off x="1181100" y="15173325"/>
          <a:ext cx="4238625" cy="381000"/>
          <a:chOff x="1594754" y="8844643"/>
          <a:chExt cx="4359729" cy="381000"/>
        </a:xfrm>
      </xdr:grpSpPr>
      <xdr:sp macro="" textlink="">
        <xdr:nvSpPr>
          <xdr:cNvPr id="18" name="Strzałka w dół 17"/>
          <xdr:cNvSpPr/>
        </xdr:nvSpPr>
        <xdr:spPr>
          <a:xfrm>
            <a:off x="41713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19" name="Strzałka w dół 18"/>
          <xdr:cNvSpPr/>
        </xdr:nvSpPr>
        <xdr:spPr>
          <a:xfrm>
            <a:off x="159475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20" name="Strzałka w dół 19"/>
          <xdr:cNvSpPr/>
        </xdr:nvSpPr>
        <xdr:spPr>
          <a:xfrm>
            <a:off x="2888504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  <xdr:sp macro="" textlink="">
        <xdr:nvSpPr>
          <xdr:cNvPr id="21" name="Strzałka w dół 20"/>
          <xdr:cNvSpPr/>
        </xdr:nvSpPr>
        <xdr:spPr>
          <a:xfrm>
            <a:off x="5465103" y="8844643"/>
            <a:ext cx="489380" cy="381000"/>
          </a:xfrm>
          <a:prstGeom prst="downArrow">
            <a:avLst/>
          </a:prstGeom>
          <a:ln>
            <a:headEnd type="none"/>
            <a:tailEnd type="none"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0</xdr:colOff>
      <xdr:row>1</xdr:row>
      <xdr:rowOff>9525</xdr:rowOff>
    </xdr:from>
    <xdr:to>
      <xdr:col>8</xdr:col>
      <xdr:colOff>2152650</xdr:colOff>
      <xdr:row>4</xdr:row>
      <xdr:rowOff>66675</xdr:rowOff>
    </xdr:to>
    <xdr:sp macro="" textlink="">
      <xdr:nvSpPr>
        <xdr:cNvPr id="22" name="Prostokąt zaokrąglony 21"/>
        <xdr:cNvSpPr/>
      </xdr:nvSpPr>
      <xdr:spPr>
        <a:xfrm>
          <a:off x="666750" y="238125"/>
          <a:ext cx="12782550" cy="742950"/>
        </a:xfrm>
        <a:prstGeom prst="roundRect">
          <a:avLst/>
        </a:prstGeom>
        <a:ln>
          <a:noFill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l-PL" sz="2400">
              <a:latin typeface="Arial" panose="020B0604020202020204" pitchFamily="34" charset="0"/>
              <a:cs typeface="Arial" panose="020B0604020202020204" pitchFamily="34" charset="0"/>
            </a:rPr>
            <a:t>WYLICZENIA</a:t>
          </a:r>
          <a:r>
            <a:rPr lang="pl-PL" sz="2400" baseline="0">
              <a:latin typeface="Arial" panose="020B0604020202020204" pitchFamily="34" charset="0"/>
              <a:cs typeface="Arial" panose="020B0604020202020204" pitchFamily="34" charset="0"/>
            </a:rPr>
            <a:t> ETATU SUBWENCYJNEGO DLA JEDNEJ UMOWY NAUCZYCIELA</a:t>
          </a:r>
          <a:endParaRPr lang="pl-PL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="70" zoomScaleNormal="70" workbookViewId="0" topLeftCell="A1">
      <selection activeCell="C9" sqref="C9"/>
    </sheetView>
  </sheetViews>
  <sheetFormatPr defaultColWidth="8.75390625" defaultRowHeight="14.25"/>
  <cols>
    <col min="1" max="1" width="8.75390625" style="2" customWidth="1"/>
    <col min="2" max="2" width="20.125" style="2" customWidth="1"/>
    <col min="3" max="6" width="16.625" style="2" customWidth="1"/>
    <col min="7" max="7" width="24.25390625" style="2" customWidth="1"/>
    <col min="8" max="9" width="28.625" style="2" customWidth="1"/>
    <col min="10" max="16384" width="8.75390625" style="2" customWidth="1"/>
  </cols>
  <sheetData>
    <row r="1" ht="18" customHeight="1">
      <c r="A1" s="1">
        <v>2</v>
      </c>
    </row>
    <row r="2" ht="18" customHeight="1">
      <c r="A2" s="1"/>
    </row>
    <row r="3" ht="18" customHeight="1">
      <c r="A3" s="1"/>
    </row>
    <row r="4" ht="18" customHeight="1">
      <c r="A4" s="1"/>
    </row>
    <row r="5" ht="18" customHeight="1">
      <c r="A5" s="1"/>
    </row>
    <row r="6" ht="15" thickBot="1"/>
    <row r="7" spans="2:9" ht="113.45" customHeight="1">
      <c r="B7" s="3" t="str">
        <f>"ETAT SUBWENCYJNY  =  "&amp;ROUND(D26,2)</f>
        <v>ETAT SUBWENCYJNY  =  0</v>
      </c>
      <c r="C7" s="4"/>
      <c r="D7" s="5" t="str">
        <f>"ETAT NIESUBWENCYJNY  =  "&amp;ROUND(D30,2)</f>
        <v>ETAT NIESUBWENCYJNY  =  0</v>
      </c>
      <c r="E7" s="6"/>
      <c r="F7" s="6"/>
      <c r="G7" s="7" t="s">
        <v>0</v>
      </c>
      <c r="H7" s="7" t="s">
        <v>1</v>
      </c>
      <c r="I7" s="8" t="s">
        <v>2</v>
      </c>
    </row>
    <row r="8" spans="2:9" ht="90.75" thickBot="1">
      <c r="B8" s="9" t="s">
        <v>33</v>
      </c>
      <c r="C8" s="10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2:9" ht="64.9" customHeight="1">
      <c r="B9" s="13" t="s">
        <v>38</v>
      </c>
      <c r="C9" s="57"/>
      <c r="D9" s="57"/>
      <c r="E9" s="14"/>
      <c r="F9" s="14"/>
      <c r="G9" s="15">
        <f>ROUND(IF(OR(C9=0,D9=0),0,C9/D9),2)</f>
        <v>0</v>
      </c>
      <c r="H9" s="16"/>
      <c r="I9" s="17">
        <f>G9</f>
        <v>0</v>
      </c>
    </row>
    <row r="10" spans="2:9" ht="64.9" customHeight="1">
      <c r="B10" s="18" t="s">
        <v>10</v>
      </c>
      <c r="C10" s="58"/>
      <c r="D10" s="57"/>
      <c r="E10" s="57"/>
      <c r="F10" s="57"/>
      <c r="G10" s="15">
        <f>ROUND(IF(OR(C10=0,D10=0),0,C10/D10),2)</f>
        <v>0</v>
      </c>
      <c r="H10" s="19">
        <f>_xlfn.IFERROR((E10/F10)*(25/22),0)</f>
        <v>0</v>
      </c>
      <c r="I10" s="17">
        <f>_xlfn.IFERROR(G10*H10,0)</f>
        <v>0</v>
      </c>
    </row>
    <row r="11" spans="2:9" ht="64.9" customHeight="1">
      <c r="B11" s="13" t="s">
        <v>11</v>
      </c>
      <c r="C11" s="57"/>
      <c r="D11" s="57"/>
      <c r="E11" s="57"/>
      <c r="F11" s="57"/>
      <c r="G11" s="15">
        <f>ROUND(IF(OR(C11=0,D11=0),0,C11/D11),2)</f>
        <v>0</v>
      </c>
      <c r="H11" s="19">
        <f>_xlfn.IFERROR((E11/F11)*(25/22),0)</f>
        <v>0</v>
      </c>
      <c r="I11" s="17">
        <f>_xlfn.IFERROR(G11*H11,0)</f>
        <v>0</v>
      </c>
    </row>
    <row r="12" spans="2:9" ht="64.9" customHeight="1">
      <c r="B12" s="13" t="s">
        <v>12</v>
      </c>
      <c r="C12" s="57"/>
      <c r="D12" s="57"/>
      <c r="E12" s="57"/>
      <c r="F12" s="57"/>
      <c r="G12" s="15">
        <f>ROUND(IF(OR(C12=0,D12=0),0,C12/D12),2)</f>
        <v>0</v>
      </c>
      <c r="H12" s="19">
        <f>_xlfn.IFERROR((E12/F12)*(25/22),0)</f>
        <v>0</v>
      </c>
      <c r="I12" s="17">
        <f>_xlfn.IFERROR(G12*H12,0)</f>
        <v>0</v>
      </c>
    </row>
    <row r="13" spans="2:9" ht="64.9" customHeight="1">
      <c r="B13" s="13" t="s">
        <v>13</v>
      </c>
      <c r="C13" s="57"/>
      <c r="D13" s="57"/>
      <c r="E13" s="57"/>
      <c r="F13" s="57"/>
      <c r="G13" s="15">
        <f>ROUND(IF(OR(C13=0,D13=0),0,C13/D13),2)</f>
        <v>0</v>
      </c>
      <c r="H13" s="19">
        <f>_xlfn.IFERROR((E13/F13)*(25/22),0)</f>
        <v>0</v>
      </c>
      <c r="I13" s="17">
        <f>_xlfn.IFERROR(G13*H13,0)</f>
        <v>0</v>
      </c>
    </row>
    <row r="14" spans="2:9" ht="35.45" customHeight="1" thickBot="1">
      <c r="B14" s="20" t="s">
        <v>14</v>
      </c>
      <c r="C14" s="21">
        <f>SUM(C9:C13)</f>
        <v>0</v>
      </c>
      <c r="D14" s="21">
        <f>MAX(D9:D13)</f>
        <v>0</v>
      </c>
      <c r="E14" s="22"/>
      <c r="F14" s="22"/>
      <c r="G14" s="23">
        <f>SUM(G9:G13)</f>
        <v>0</v>
      </c>
      <c r="H14" s="24"/>
      <c r="I14" s="25">
        <f>SUM(I9:I13)</f>
        <v>0</v>
      </c>
    </row>
    <row r="15" spans="1:9" ht="50.1" customHeight="1" thickBot="1">
      <c r="A15" s="26"/>
      <c r="B15" s="27"/>
      <c r="C15" s="28"/>
      <c r="D15" s="28"/>
      <c r="E15" s="28"/>
      <c r="F15" s="28"/>
      <c r="G15" s="29"/>
      <c r="H15" s="30"/>
      <c r="I15" s="31"/>
    </row>
    <row r="16" spans="1:9" ht="23.45" customHeight="1">
      <c r="A16" s="26"/>
      <c r="B16" s="32" t="s">
        <v>15</v>
      </c>
      <c r="C16" s="33"/>
      <c r="D16" s="33"/>
      <c r="E16" s="33"/>
      <c r="F16" s="34"/>
      <c r="G16" s="26"/>
      <c r="H16" s="26"/>
      <c r="I16" s="26"/>
    </row>
    <row r="17" spans="1:9" ht="47.25" customHeight="1">
      <c r="A17" s="26"/>
      <c r="B17" s="35"/>
      <c r="C17" s="36" t="s">
        <v>34</v>
      </c>
      <c r="D17" s="36" t="s">
        <v>35</v>
      </c>
      <c r="E17" s="36" t="s">
        <v>16</v>
      </c>
      <c r="F17" s="37" t="s">
        <v>17</v>
      </c>
      <c r="G17" s="26"/>
      <c r="H17" s="26"/>
      <c r="I17" s="26"/>
    </row>
    <row r="18" spans="1:9" ht="61.9" customHeight="1" thickBot="1">
      <c r="A18" s="26"/>
      <c r="B18" s="38" t="s">
        <v>18</v>
      </c>
      <c r="C18" s="39">
        <f>I14</f>
        <v>0</v>
      </c>
      <c r="D18" s="40">
        <f>G14</f>
        <v>0</v>
      </c>
      <c r="E18" s="41">
        <f>_xlfn.IFERROR(C18/D18,0)</f>
        <v>0</v>
      </c>
      <c r="F18" s="42" t="s">
        <v>19</v>
      </c>
      <c r="G18" s="26"/>
      <c r="H18" s="26"/>
      <c r="I18" s="26"/>
    </row>
    <row r="19" spans="1:9" ht="50.1" customHeight="1" thickBot="1">
      <c r="A19" s="26"/>
      <c r="B19" s="26"/>
      <c r="C19" s="27"/>
      <c r="D19" s="43"/>
      <c r="E19" s="44"/>
      <c r="F19" s="27"/>
      <c r="G19" s="26"/>
      <c r="H19" s="26"/>
      <c r="I19" s="26"/>
    </row>
    <row r="20" spans="1:9" ht="19.9" customHeight="1">
      <c r="A20" s="26"/>
      <c r="B20" s="32" t="s">
        <v>20</v>
      </c>
      <c r="C20" s="33"/>
      <c r="D20" s="33"/>
      <c r="E20" s="33"/>
      <c r="F20" s="34"/>
      <c r="G20" s="26"/>
      <c r="H20" s="26"/>
      <c r="I20" s="26"/>
    </row>
    <row r="21" spans="1:9" ht="20.45" customHeight="1">
      <c r="A21" s="26"/>
      <c r="B21" s="45"/>
      <c r="C21" s="36" t="s">
        <v>21</v>
      </c>
      <c r="D21" s="36" t="s">
        <v>22</v>
      </c>
      <c r="E21" s="36" t="s">
        <v>23</v>
      </c>
      <c r="F21" s="37" t="s">
        <v>17</v>
      </c>
      <c r="G21" s="26"/>
      <c r="H21" s="26"/>
      <c r="I21" s="26"/>
    </row>
    <row r="22" spans="1:9" ht="52.15" customHeight="1" thickBot="1">
      <c r="A22" s="26"/>
      <c r="B22" s="38" t="s">
        <v>24</v>
      </c>
      <c r="C22" s="46">
        <f>IF(C14&lt;D14,C14,D14)</f>
        <v>0</v>
      </c>
      <c r="D22" s="47">
        <f>D14</f>
        <v>0</v>
      </c>
      <c r="E22" s="48">
        <f>_xlfn.IFERROR(ROUND(C22/D22,2),)</f>
        <v>0</v>
      </c>
      <c r="F22" s="49" t="s">
        <v>25</v>
      </c>
      <c r="G22" s="26"/>
      <c r="H22" s="26"/>
      <c r="I22" s="26"/>
    </row>
    <row r="23" spans="1:9" ht="50.1" customHeight="1" thickBot="1">
      <c r="A23" s="26"/>
      <c r="B23" s="50"/>
      <c r="C23" s="51"/>
      <c r="D23" s="52"/>
      <c r="E23" s="53"/>
      <c r="F23" s="26"/>
      <c r="G23" s="26"/>
      <c r="H23" s="26"/>
      <c r="I23" s="26"/>
    </row>
    <row r="24" spans="1:9" ht="22.15" customHeight="1">
      <c r="A24" s="26"/>
      <c r="B24" s="32" t="s">
        <v>26</v>
      </c>
      <c r="C24" s="33"/>
      <c r="D24" s="33"/>
      <c r="E24" s="34"/>
      <c r="F24" s="26"/>
      <c r="G24" s="26"/>
      <c r="H24" s="26"/>
      <c r="I24" s="26"/>
    </row>
    <row r="25" spans="1:9" ht="48.75" customHeight="1">
      <c r="A25" s="26"/>
      <c r="B25" s="54" t="s">
        <v>36</v>
      </c>
      <c r="C25" s="36" t="s">
        <v>37</v>
      </c>
      <c r="D25" s="36" t="s">
        <v>27</v>
      </c>
      <c r="E25" s="37" t="s">
        <v>17</v>
      </c>
      <c r="F25" s="26"/>
      <c r="G25" s="26"/>
      <c r="H25" s="26"/>
      <c r="I25" s="26"/>
    </row>
    <row r="26" spans="1:9" ht="75" customHeight="1" thickBot="1">
      <c r="A26" s="26"/>
      <c r="B26" s="55">
        <f>E22</f>
        <v>0</v>
      </c>
      <c r="C26" s="47">
        <f>E18</f>
        <v>0</v>
      </c>
      <c r="D26" s="56">
        <f>ROUND(IF(B26*C26&gt;1,1,IF(B26*C26&gt;B26,B26,B26*C26)),2)</f>
        <v>0</v>
      </c>
      <c r="E26" s="49" t="s">
        <v>28</v>
      </c>
      <c r="F26" s="26"/>
      <c r="G26" s="26"/>
      <c r="H26" s="26"/>
      <c r="I26" s="26"/>
    </row>
    <row r="27" spans="1:9" ht="50.1" customHeight="1" thickBot="1">
      <c r="A27" s="26"/>
      <c r="B27" s="50"/>
      <c r="C27" s="51"/>
      <c r="D27" s="52"/>
      <c r="E27" s="53"/>
      <c r="F27" s="26"/>
      <c r="G27" s="26"/>
      <c r="H27" s="26"/>
      <c r="I27" s="26"/>
    </row>
    <row r="28" spans="1:9" ht="15.75">
      <c r="A28" s="26"/>
      <c r="B28" s="32" t="s">
        <v>29</v>
      </c>
      <c r="C28" s="33"/>
      <c r="D28" s="33"/>
      <c r="E28" s="34"/>
      <c r="F28" s="26"/>
      <c r="G28" s="26"/>
      <c r="H28" s="26"/>
      <c r="I28" s="26"/>
    </row>
    <row r="29" spans="1:9" ht="38.25" customHeight="1">
      <c r="A29" s="26"/>
      <c r="B29" s="54" t="s">
        <v>30</v>
      </c>
      <c r="C29" s="36" t="s">
        <v>27</v>
      </c>
      <c r="D29" s="36" t="s">
        <v>31</v>
      </c>
      <c r="E29" s="37" t="s">
        <v>17</v>
      </c>
      <c r="F29" s="26"/>
      <c r="G29" s="26"/>
      <c r="H29" s="26"/>
      <c r="I29" s="26"/>
    </row>
    <row r="30" spans="1:9" ht="86.45" customHeight="1" thickBot="1">
      <c r="A30" s="26"/>
      <c r="B30" s="55">
        <f>E22</f>
        <v>0</v>
      </c>
      <c r="C30" s="40">
        <f>ROUND(D26,2)</f>
        <v>0</v>
      </c>
      <c r="D30" s="56">
        <f>B30-C30</f>
        <v>0</v>
      </c>
      <c r="E30" s="49" t="s">
        <v>32</v>
      </c>
      <c r="F30" s="26"/>
      <c r="G30" s="26"/>
      <c r="H30" s="26"/>
      <c r="I30" s="26"/>
    </row>
    <row r="31" spans="1:9" ht="14.25">
      <c r="A31" s="26"/>
      <c r="B31" s="26"/>
      <c r="C31" s="26"/>
      <c r="D31" s="26"/>
      <c r="E31" s="26"/>
      <c r="F31" s="26"/>
      <c r="G31" s="26"/>
      <c r="H31" s="26"/>
      <c r="I31" s="26"/>
    </row>
  </sheetData>
  <sheetProtection algorithmName="SHA-512" hashValue="swwepL0tigc//ScGHhnjunRuG5+el0XnxPR9RcQi9wIxpru3m44Qpq1nj/E9+BClvo0qCzLv4ghCHR1E4Rhfxg==" saltValue="rK4bHjW88IiPAQp20WnV+w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Gorczyca Rafał</dc:creator>
  <cp:keywords/>
  <dc:description/>
  <cp:lastModifiedBy>Gorczyca Rafał</cp:lastModifiedBy>
  <dcterms:created xsi:type="dcterms:W3CDTF">2021-12-16T06:31:18Z</dcterms:created>
  <dcterms:modified xsi:type="dcterms:W3CDTF">2021-12-30T06:46:56Z</dcterms:modified>
  <cp:category/>
  <cp:version/>
  <cp:contentType/>
  <cp:contentStatus/>
</cp:coreProperties>
</file>